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Purchase Discrepancy" sheetId="1" r:id="rId1"/>
  </sheets>
  <definedNames>
    <definedName name="_xlnm.Print_Area" localSheetId="0">'Purchase Discrepancy'!$A$65:$I$120</definedName>
    <definedName name="Z_661AA858_A513_4EA6_A94A_DB1027835830_.wvu.PrintArea" localSheetId="0" hidden="1">'Purchase Discrepancy'!$A$65:$I$120</definedName>
    <definedName name="Z_BB85CEFB_E14B_4615_94F7_67861C9CAED7_.wvu.PrintArea" localSheetId="0" hidden="1">'Purchase Discrepancy'!$A$65:$I$120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<sst xmlns="http://schemas.openxmlformats.org/spreadsheetml/2006/main" count="109" uniqueCount="88">
  <si>
    <t>CALCULATION OF PURCHASE DISCREPANCY AND NONCONTROLLING INTEREST</t>
  </si>
  <si>
    <t>Common shares</t>
  </si>
  <si>
    <t>Retained earnings</t>
  </si>
  <si>
    <t>Purchase discrepancy</t>
  </si>
  <si>
    <t xml:space="preserve"> Allocated</t>
  </si>
  <si>
    <t>(FV-BV) x 90%</t>
  </si>
  <si>
    <t>Buildings &amp; equipment</t>
  </si>
  <si>
    <t>x 90 % =</t>
  </si>
  <si>
    <t>Deferred charges</t>
  </si>
  <si>
    <t>Patents</t>
  </si>
  <si>
    <t>Goodwill</t>
  </si>
  <si>
    <t>CALCULATION OF NONCONTROLLING INTEREST</t>
  </si>
  <si>
    <t>Noncontrolling ownership</t>
  </si>
  <si>
    <t>#</t>
  </si>
  <si>
    <t>Balance</t>
  </si>
  <si>
    <t>yrs</t>
  </si>
  <si>
    <t>Buildings &amp; equipment (net)</t>
  </si>
  <si>
    <t>CALCULATION OF CONSOLIDATED NET INCOME</t>
  </si>
  <si>
    <t>Less:</t>
  </si>
  <si>
    <t>which is equal to consolidated net income</t>
  </si>
  <si>
    <t xml:space="preserve">CALCULATION OF CONSOLIDATED OPENING RETAINED EARNINGS </t>
  </si>
  <si>
    <t>Plus:</t>
  </si>
  <si>
    <t xml:space="preserve">Increase since acquisition </t>
  </si>
  <si>
    <t>CONSOLIDATED FINANCIAL STATEMENT  WORKING PAPER</t>
  </si>
  <si>
    <t xml:space="preserve">CONSOLIDATED FINANCIAL STATEMENT  </t>
  </si>
  <si>
    <t>Eliminations</t>
  </si>
  <si>
    <t>Dr.</t>
  </si>
  <si>
    <t>Cr.</t>
  </si>
  <si>
    <t>Consolidated</t>
  </si>
  <si>
    <t>Sales</t>
  </si>
  <si>
    <t>Dividend income</t>
  </si>
  <si>
    <t>Investment income</t>
  </si>
  <si>
    <t>Other income</t>
  </si>
  <si>
    <t>Cost of Sales</t>
  </si>
  <si>
    <t>Amortization expense</t>
  </si>
  <si>
    <t>Other expenses</t>
  </si>
  <si>
    <t>Income tax expense</t>
  </si>
  <si>
    <t>Net income - entity</t>
  </si>
  <si>
    <t>Noncontrolling interest</t>
  </si>
  <si>
    <t xml:space="preserve">Net Income  </t>
  </si>
  <si>
    <t xml:space="preserve">Retained earnings, </t>
  </si>
  <si>
    <t>Dividends</t>
  </si>
  <si>
    <t>Retained earnings,</t>
  </si>
  <si>
    <t>Assets:</t>
  </si>
  <si>
    <t>Cash</t>
  </si>
  <si>
    <t>Accounts receivable</t>
  </si>
  <si>
    <t>Inventory</t>
  </si>
  <si>
    <t>Accumulated amort.</t>
  </si>
  <si>
    <t>Land</t>
  </si>
  <si>
    <t>Investment in subsidiary</t>
  </si>
  <si>
    <t>Other investments</t>
  </si>
  <si>
    <t xml:space="preserve">Liab. &amp; Equities: </t>
  </si>
  <si>
    <t>Accounts payable</t>
  </si>
  <si>
    <t>Notes payable</t>
  </si>
  <si>
    <t>Noncontrolling</t>
  </si>
  <si>
    <t xml:space="preserve">      interest</t>
  </si>
  <si>
    <t>b</t>
  </si>
  <si>
    <t>a</t>
  </si>
  <si>
    <t>3a</t>
  </si>
  <si>
    <t>n/a</t>
  </si>
  <si>
    <t xml:space="preserve">PURCHASE DISCREPANCY AMORTIZATION AND GOODWILL IMPAIRMENT SCHEDULE </t>
  </si>
  <si>
    <t>Amortization/ impairment</t>
  </si>
  <si>
    <t>Purchase discrepancy amortization/impairment</t>
  </si>
  <si>
    <t>purchase discrepancy amortization/ impairment</t>
  </si>
  <si>
    <t>December 31, 2013</t>
  </si>
  <si>
    <t>PARENT CORPORATION</t>
  </si>
  <si>
    <t>Jan. 1, 2012</t>
  </si>
  <si>
    <t>Dec. 31, 2013</t>
  </si>
  <si>
    <t>Cost of investment in Subsidiary</t>
  </si>
  <si>
    <t>Shareholders' equity of Subsidiary Inc.</t>
  </si>
  <si>
    <t>Shareholders' equity of Subsidiary Inc. (above)</t>
  </si>
  <si>
    <t>Dividends from Subsidiary Inc.</t>
  </si>
  <si>
    <t>Subsidiary Inc. net income</t>
  </si>
  <si>
    <t>Noncontrolling interest in Subsidiary Inc. net income</t>
  </si>
  <si>
    <t>Subsidiary's retained earnings at acquisition</t>
  </si>
  <si>
    <t>Subsidiary</t>
  </si>
  <si>
    <t>Parent's ownership</t>
  </si>
  <si>
    <t>Parent Corp. net income - cost method</t>
  </si>
  <si>
    <t>Parent Corp. net income, own operations</t>
  </si>
  <si>
    <t>Parent Corp. ownership</t>
  </si>
  <si>
    <t>Parent Corp. net income - equity  method,</t>
  </si>
  <si>
    <t>Parent</t>
  </si>
  <si>
    <t>Consolidated retained earnings at Jan. 1, 2013</t>
  </si>
  <si>
    <t>Parent's retained earnings at Jan. 1, 2013 - cost method</t>
  </si>
  <si>
    <t>Subsidiary's retained earnings at Jan. 1, 2013</t>
  </si>
  <si>
    <t xml:space="preserve">   January 1, 2013</t>
  </si>
  <si>
    <t xml:space="preserve">   December 31, 2013</t>
  </si>
  <si>
    <t xml:space="preserve">  to the end of the year 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</si>
</sst>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_);\(0\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€&quot;\ #,##0.0;[Red]\-&quot;€&quot;\ #,##0.0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ourier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ourier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horizontal="fill"/>
      <protection/>
    </xf>
    <xf numFmtId="0" fontId="4" fillId="0" borderId="0" xfId="0" applyFont="1" applyBorder="1" applyAlignment="1" applyProtection="1">
      <alignment horizontal="fill"/>
      <protection/>
    </xf>
    <xf numFmtId="0" fontId="4" fillId="0" borderId="11" xfId="0" applyFont="1" applyBorder="1" applyAlignment="1" applyProtection="1">
      <alignment horizontal="fill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 horizontal="fill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applyProtection="1">
      <alignment horizontal="fill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7" fontId="4" fillId="0" borderId="1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 horizontal="left"/>
      <protection/>
    </xf>
    <xf numFmtId="37" fontId="4" fillId="0" borderId="16" xfId="0" applyNumberFormat="1" applyFont="1" applyBorder="1" applyAlignment="1" applyProtection="1">
      <alignment horizontal="centerContinuous"/>
      <protection/>
    </xf>
    <xf numFmtId="37" fontId="4" fillId="0" borderId="17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37" fontId="4" fillId="0" borderId="0" xfId="0" applyNumberFormat="1" applyFont="1" applyBorder="1" applyAlignment="1" applyProtection="1">
      <alignment horizontal="centerContinuous"/>
      <protection/>
    </xf>
    <xf numFmtId="37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1" xfId="0" applyFont="1" applyBorder="1" applyAlignment="1">
      <alignment horizontal="centerContinuous"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Alignment="1">
      <alignment/>
    </xf>
    <xf numFmtId="175" fontId="4" fillId="0" borderId="14" xfId="48" applyNumberFormat="1" applyFont="1" applyBorder="1" applyAlignment="1">
      <alignment/>
    </xf>
    <xf numFmtId="175" fontId="4" fillId="0" borderId="11" xfId="0" applyNumberFormat="1" applyFont="1" applyBorder="1" applyAlignment="1">
      <alignment/>
    </xf>
    <xf numFmtId="37" fontId="4" fillId="0" borderId="0" xfId="0" applyNumberFormat="1" applyFont="1" applyBorder="1" applyAlignment="1" applyProtection="1" quotePrefix="1">
      <alignment/>
      <protection/>
    </xf>
    <xf numFmtId="9" fontId="4" fillId="0" borderId="14" xfId="51" applyFont="1" applyBorder="1" applyAlignment="1" applyProtection="1">
      <alignment/>
      <protection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37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175" fontId="4" fillId="0" borderId="0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175" fontId="4" fillId="0" borderId="11" xfId="0" applyNumberFormat="1" applyFont="1" applyBorder="1" applyAlignment="1" applyProtection="1">
      <alignment horizontal="fill"/>
      <protection/>
    </xf>
    <xf numFmtId="175" fontId="4" fillId="0" borderId="14" xfId="0" applyNumberFormat="1" applyFont="1" applyBorder="1" applyAlignment="1" applyProtection="1">
      <alignment horizontal="fill"/>
      <protection/>
    </xf>
    <xf numFmtId="0" fontId="0" fillId="0" borderId="13" xfId="0" applyBorder="1" applyAlignment="1">
      <alignment/>
    </xf>
    <xf numFmtId="37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4" fontId="4" fillId="0" borderId="0" xfId="59" applyNumberFormat="1" applyFont="1" applyBorder="1" applyAlignment="1">
      <alignment horizontal="left"/>
    </xf>
    <xf numFmtId="174" fontId="4" fillId="0" borderId="0" xfId="59" applyNumberFormat="1" applyFont="1" applyBorder="1" applyAlignment="1">
      <alignment/>
    </xf>
    <xf numFmtId="9" fontId="4" fillId="0" borderId="13" xfId="51" applyFont="1" applyBorder="1" applyAlignment="1">
      <alignment/>
    </xf>
    <xf numFmtId="175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9" fontId="4" fillId="0" borderId="13" xfId="51" applyNumberFormat="1" applyFont="1" applyBorder="1" applyAlignment="1">
      <alignment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9" fontId="4" fillId="0" borderId="0" xfId="51" applyFont="1" applyBorder="1" applyAlignment="1">
      <alignment/>
    </xf>
    <xf numFmtId="175" fontId="4" fillId="0" borderId="0" xfId="48" applyNumberFormat="1" applyFont="1" applyBorder="1" applyAlignment="1">
      <alignment horizontal="left"/>
    </xf>
    <xf numFmtId="175" fontId="4" fillId="0" borderId="0" xfId="59" applyNumberFormat="1" applyFont="1" applyBorder="1" applyAlignment="1" applyProtection="1">
      <alignment/>
      <protection/>
    </xf>
    <xf numFmtId="10" fontId="4" fillId="0" borderId="0" xfId="51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/>
    </xf>
    <xf numFmtId="15" fontId="4" fillId="0" borderId="10" xfId="0" applyNumberFormat="1" applyFont="1" applyBorder="1" applyAlignment="1" applyProtection="1" quotePrefix="1">
      <alignment horizontal="centerContinuous"/>
      <protection/>
    </xf>
    <xf numFmtId="180" fontId="4" fillId="0" borderId="0" xfId="48" applyNumberFormat="1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80" fontId="4" fillId="0" borderId="13" xfId="48" applyNumberFormat="1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4" fillId="0" borderId="0" xfId="48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175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7" fontId="4" fillId="0" borderId="0" xfId="48" applyNumberFormat="1" applyFont="1" applyBorder="1" applyAlignment="1" applyProtection="1">
      <alignment/>
      <protection/>
    </xf>
    <xf numFmtId="37" fontId="4" fillId="0" borderId="11" xfId="48" applyNumberFormat="1" applyFont="1" applyBorder="1" applyAlignment="1" applyProtection="1">
      <alignment/>
      <protection/>
    </xf>
    <xf numFmtId="37" fontId="4" fillId="0" borderId="0" xfId="48" applyNumberFormat="1" applyFont="1" applyAlignment="1">
      <alignment/>
    </xf>
    <xf numFmtId="37" fontId="0" fillId="0" borderId="0" xfId="0" applyNumberFormat="1" applyAlignment="1">
      <alignment/>
    </xf>
    <xf numFmtId="0" fontId="4" fillId="0" borderId="12" xfId="0" applyFont="1" applyBorder="1" applyAlignment="1" applyProtection="1">
      <alignment horizontal="center"/>
      <protection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 applyProtection="1">
      <alignment/>
      <protection/>
    </xf>
    <xf numFmtId="37" fontId="4" fillId="0" borderId="13" xfId="48" applyNumberFormat="1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184" fontId="4" fillId="0" borderId="0" xfId="59" applyNumberFormat="1" applyFont="1" applyBorder="1" applyAlignment="1">
      <alignment horizontal="left"/>
    </xf>
    <xf numFmtId="184" fontId="4" fillId="0" borderId="0" xfId="59" applyNumberFormat="1" applyFont="1" applyBorder="1" applyAlignment="1" applyProtection="1">
      <alignment/>
      <protection/>
    </xf>
    <xf numFmtId="180" fontId="4" fillId="0" borderId="0" xfId="48" applyNumberFormat="1" applyFont="1" applyBorder="1" applyAlignment="1">
      <alignment horizontal="right"/>
    </xf>
    <xf numFmtId="37" fontId="4" fillId="0" borderId="11" xfId="0" applyNumberFormat="1" applyFont="1" applyBorder="1" applyAlignment="1">
      <alignment horizontal="right"/>
    </xf>
    <xf numFmtId="180" fontId="4" fillId="0" borderId="0" xfId="48" applyNumberFormat="1" applyFont="1" applyBorder="1" applyAlignment="1">
      <alignment horizontal="left"/>
    </xf>
    <xf numFmtId="180" fontId="4" fillId="0" borderId="13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48" applyNumberFormat="1" applyFont="1" applyBorder="1" applyAlignment="1" applyProtection="1">
      <alignment horizontal="center"/>
      <protection/>
    </xf>
    <xf numFmtId="37" fontId="4" fillId="0" borderId="0" xfId="48" applyNumberFormat="1" applyFont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4" fillId="0" borderId="0" xfId="48" applyNumberFormat="1" applyFont="1" applyBorder="1" applyAlignment="1">
      <alignment horizontal="center"/>
    </xf>
    <xf numFmtId="175" fontId="4" fillId="0" borderId="14" xfId="48" applyNumberFormat="1" applyFont="1" applyBorder="1" applyAlignment="1">
      <alignment horizontal="left"/>
    </xf>
    <xf numFmtId="180" fontId="4" fillId="0" borderId="11" xfId="48" applyNumberFormat="1" applyFont="1" applyBorder="1" applyAlignment="1">
      <alignment horizontal="left"/>
    </xf>
    <xf numFmtId="180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7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6" fontId="4" fillId="0" borderId="0" xfId="0" applyNumberFormat="1" applyFont="1" applyBorder="1" applyAlignment="1" applyProtection="1">
      <alignment horizontal="fill"/>
      <protection/>
    </xf>
    <xf numFmtId="6" fontId="4" fillId="0" borderId="0" xfId="0" applyNumberFormat="1" applyFont="1" applyAlignment="1">
      <alignment/>
    </xf>
    <xf numFmtId="6" fontId="4" fillId="0" borderId="11" xfId="0" applyNumberFormat="1" applyFont="1" applyBorder="1" applyAlignment="1" applyProtection="1">
      <alignment horizontal="fill"/>
      <protection/>
    </xf>
    <xf numFmtId="6" fontId="4" fillId="0" borderId="0" xfId="59" applyNumberFormat="1" applyFont="1" applyBorder="1" applyAlignment="1">
      <alignment/>
    </xf>
    <xf numFmtId="6" fontId="4" fillId="0" borderId="0" xfId="59" applyNumberFormat="1" applyFont="1" applyBorder="1" applyAlignment="1">
      <alignment horizontal="center"/>
    </xf>
    <xf numFmtId="6" fontId="4" fillId="0" borderId="0" xfId="0" applyNumberFormat="1" applyFont="1" applyBorder="1" applyAlignment="1" applyProtection="1">
      <alignment/>
      <protection/>
    </xf>
    <xf numFmtId="6" fontId="4" fillId="0" borderId="0" xfId="0" applyNumberFormat="1" applyFont="1" applyBorder="1" applyAlignment="1" applyProtection="1">
      <alignment horizontal="center"/>
      <protection/>
    </xf>
    <xf numFmtId="6" fontId="4" fillId="0" borderId="11" xfId="0" applyNumberFormat="1" applyFont="1" applyBorder="1" applyAlignment="1" applyProtection="1">
      <alignment/>
      <protection/>
    </xf>
    <xf numFmtId="6" fontId="4" fillId="0" borderId="21" xfId="59" applyNumberFormat="1" applyFont="1" applyBorder="1" applyAlignment="1" applyProtection="1">
      <alignment/>
      <protection/>
    </xf>
    <xf numFmtId="6" fontId="4" fillId="0" borderId="0" xfId="0" applyNumberFormat="1" applyFont="1" applyBorder="1" applyAlignment="1">
      <alignment/>
    </xf>
    <xf numFmtId="6" fontId="4" fillId="0" borderId="0" xfId="0" applyNumberFormat="1" applyFont="1" applyBorder="1" applyAlignment="1">
      <alignment horizontal="center"/>
    </xf>
    <xf numFmtId="6" fontId="4" fillId="0" borderId="22" xfId="59" applyNumberFormat="1" applyFont="1" applyBorder="1" applyAlignment="1" applyProtection="1">
      <alignment/>
      <protection/>
    </xf>
    <xf numFmtId="6" fontId="4" fillId="0" borderId="0" xfId="48" applyNumberFormat="1" applyFont="1" applyAlignment="1">
      <alignment/>
    </xf>
    <xf numFmtId="6" fontId="4" fillId="0" borderId="0" xfId="59" applyNumberFormat="1" applyFont="1" applyBorder="1" applyAlignment="1" applyProtection="1">
      <alignment/>
      <protection/>
    </xf>
    <xf numFmtId="6" fontId="4" fillId="0" borderId="11" xfId="59" applyNumberFormat="1" applyFont="1" applyBorder="1" applyAlignment="1" applyProtection="1">
      <alignment/>
      <protection/>
    </xf>
    <xf numFmtId="6" fontId="4" fillId="0" borderId="23" xfId="59" applyNumberFormat="1" applyFont="1" applyBorder="1" applyAlignment="1">
      <alignment/>
    </xf>
    <xf numFmtId="6" fontId="0" fillId="0" borderId="0" xfId="0" applyNumberFormat="1" applyBorder="1" applyAlignment="1">
      <alignment horizontal="center"/>
    </xf>
    <xf numFmtId="6" fontId="4" fillId="0" borderId="24" xfId="59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6" fontId="0" fillId="0" borderId="11" xfId="0" applyNumberFormat="1" applyBorder="1" applyAlignment="1">
      <alignment/>
    </xf>
    <xf numFmtId="6" fontId="4" fillId="0" borderId="0" xfId="59" applyNumberFormat="1" applyFont="1" applyAlignment="1">
      <alignment/>
    </xf>
    <xf numFmtId="6" fontId="4" fillId="0" borderId="0" xfId="48" applyNumberFormat="1" applyFont="1" applyAlignment="1">
      <alignment horizontal="center"/>
    </xf>
    <xf numFmtId="6" fontId="4" fillId="0" borderId="11" xfId="59" applyNumberFormat="1" applyFont="1" applyBorder="1" applyAlignment="1">
      <alignment/>
    </xf>
    <xf numFmtId="6" fontId="4" fillId="0" borderId="11" xfId="0" applyNumberFormat="1" applyFont="1" applyBorder="1" applyAlignment="1">
      <alignment/>
    </xf>
    <xf numFmtId="6" fontId="4" fillId="0" borderId="0" xfId="0" applyNumberFormat="1" applyFont="1" applyAlignment="1" applyProtection="1">
      <alignment/>
      <protection/>
    </xf>
    <xf numFmtId="6" fontId="4" fillId="0" borderId="23" xfId="48" applyNumberFormat="1" applyFont="1" applyBorder="1" applyAlignment="1">
      <alignment/>
    </xf>
    <xf numFmtId="6" fontId="4" fillId="0" borderId="23" xfId="0" applyNumberFormat="1" applyFont="1" applyBorder="1" applyAlignment="1">
      <alignment/>
    </xf>
    <xf numFmtId="6" fontId="4" fillId="0" borderId="11" xfId="59" applyNumberFormat="1" applyFont="1" applyBorder="1" applyAlignment="1">
      <alignment horizontal="left"/>
    </xf>
    <xf numFmtId="6" fontId="4" fillId="0" borderId="0" xfId="48" applyNumberFormat="1" applyFont="1" applyBorder="1" applyAlignment="1">
      <alignment horizontal="left"/>
    </xf>
    <xf numFmtId="6" fontId="4" fillId="0" borderId="0" xfId="48" applyNumberFormat="1" applyFont="1" applyBorder="1" applyAlignment="1">
      <alignment/>
    </xf>
    <xf numFmtId="6" fontId="4" fillId="0" borderId="22" xfId="0" applyNumberFormat="1" applyFont="1" applyBorder="1" applyAlignment="1" applyProtection="1">
      <alignment/>
      <protection/>
    </xf>
    <xf numFmtId="6" fontId="4" fillId="0" borderId="11" xfId="0" applyNumberFormat="1" applyFont="1" applyBorder="1" applyAlignment="1">
      <alignment horizontal="centerContinuous"/>
    </xf>
    <xf numFmtId="6" fontId="4" fillId="0" borderId="24" xfId="0" applyNumberFormat="1" applyFont="1" applyBorder="1" applyAlignment="1" applyProtection="1">
      <alignment/>
      <protection/>
    </xf>
    <xf numFmtId="6" fontId="4" fillId="0" borderId="21" xfId="59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00"/>
  <sheetViews>
    <sheetView tabSelected="1" zoomScalePageLayoutView="0" workbookViewId="0" topLeftCell="A1">
      <selection activeCell="C22" sqref="C22"/>
    </sheetView>
  </sheetViews>
  <sheetFormatPr defaultColWidth="9.625" defaultRowHeight="12.75"/>
  <cols>
    <col min="1" max="1" width="4.625" style="1" customWidth="1"/>
    <col min="2" max="2" width="21.00390625" style="1" customWidth="1"/>
    <col min="3" max="3" width="15.75390625" style="1" customWidth="1"/>
    <col min="4" max="4" width="12.875" style="1" customWidth="1"/>
    <col min="5" max="5" width="3.00390625" style="1" customWidth="1"/>
    <col min="6" max="6" width="10.625" style="1" customWidth="1"/>
    <col min="7" max="7" width="4.50390625" style="1" customWidth="1"/>
    <col min="8" max="8" width="11.375" style="1" customWidth="1"/>
    <col min="9" max="9" width="13.375" style="1" customWidth="1"/>
    <col min="10" max="10" width="10.625" style="1" customWidth="1"/>
    <col min="11" max="11" width="9.625" style="1" customWidth="1"/>
    <col min="12" max="12" width="12.625" style="1" customWidth="1"/>
    <col min="13" max="15" width="9.625" style="1" customWidth="1"/>
    <col min="16" max="16" width="3.625" style="1" customWidth="1"/>
    <col min="17" max="18" width="9.625" style="1" customWidth="1"/>
    <col min="19" max="20" width="3.625" style="1" customWidth="1"/>
    <col min="21" max="21" width="12.625" style="1" customWidth="1"/>
    <col min="22" max="16384" width="9.625" style="1" customWidth="1"/>
  </cols>
  <sheetData>
    <row r="2" spans="1:8" ht="12.75">
      <c r="A2" s="18" t="s">
        <v>0</v>
      </c>
      <c r="B2" s="19"/>
      <c r="C2" s="19"/>
      <c r="D2" s="19"/>
      <c r="E2" s="19"/>
      <c r="F2" s="19"/>
      <c r="G2" s="19"/>
      <c r="H2" s="20"/>
    </row>
    <row r="3" spans="1:18" ht="12.75">
      <c r="A3" s="6" t="s">
        <v>68</v>
      </c>
      <c r="B3" s="7"/>
      <c r="C3" s="7"/>
      <c r="D3" s="7"/>
      <c r="E3" s="7"/>
      <c r="F3" s="7"/>
      <c r="G3" s="7"/>
      <c r="H3" s="136">
        <v>900000</v>
      </c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8"/>
      <c r="B4" s="7"/>
      <c r="C4" s="7"/>
      <c r="D4" s="7"/>
      <c r="E4" s="7"/>
      <c r="F4" s="9"/>
      <c r="G4" s="9"/>
      <c r="H4" s="10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6" t="s">
        <v>69</v>
      </c>
      <c r="B5" s="7"/>
      <c r="C5" s="7"/>
      <c r="D5" s="7"/>
      <c r="E5" s="7"/>
      <c r="F5" s="9"/>
      <c r="G5" s="9"/>
      <c r="H5" s="10"/>
      <c r="I5" s="2"/>
      <c r="J5" s="2"/>
      <c r="K5" s="2"/>
      <c r="L5" s="2"/>
      <c r="M5" s="2"/>
      <c r="N5" s="2"/>
      <c r="O5" s="2"/>
      <c r="P5" s="2"/>
      <c r="Q5" s="2"/>
      <c r="R5" s="2"/>
    </row>
    <row r="6" spans="1:8" ht="12.75">
      <c r="A6" s="8"/>
      <c r="B6" s="12" t="s">
        <v>1</v>
      </c>
      <c r="C6" s="7"/>
      <c r="D6" s="9">
        <v>150000</v>
      </c>
      <c r="E6" s="9"/>
      <c r="F6" s="9"/>
      <c r="G6" s="9"/>
      <c r="H6" s="11"/>
    </row>
    <row r="7" spans="1:8" ht="12.75">
      <c r="A7" s="6"/>
      <c r="B7" s="12" t="s">
        <v>2</v>
      </c>
      <c r="C7" s="7"/>
      <c r="D7" s="31">
        <v>250000</v>
      </c>
      <c r="E7" s="9"/>
      <c r="F7" s="9"/>
      <c r="G7" s="9"/>
      <c r="H7" s="11"/>
    </row>
    <row r="8" spans="1:8" ht="12.75">
      <c r="A8" s="8"/>
      <c r="D8" s="39">
        <f>+D7+D6</f>
        <v>400000</v>
      </c>
      <c r="E8" s="39"/>
      <c r="H8" s="11"/>
    </row>
    <row r="9" spans="1:8" ht="12.75">
      <c r="A9" s="8" t="s">
        <v>76</v>
      </c>
      <c r="D9" s="63">
        <v>0.9</v>
      </c>
      <c r="E9" s="71"/>
      <c r="H9" s="40">
        <f>+D8*D9</f>
        <v>360000</v>
      </c>
    </row>
    <row r="10" spans="1:8" ht="12.75">
      <c r="A10" s="8" t="s">
        <v>3</v>
      </c>
      <c r="B10" s="7"/>
      <c r="C10" s="7"/>
      <c r="D10" s="14"/>
      <c r="E10" s="14"/>
      <c r="F10" s="9"/>
      <c r="G10" s="9"/>
      <c r="H10" s="41">
        <f>+H3-H9</f>
        <v>540000</v>
      </c>
    </row>
    <row r="11" spans="1:8" ht="12.75">
      <c r="A11" s="8"/>
      <c r="B11" s="7"/>
      <c r="C11" s="7"/>
      <c r="D11" s="14"/>
      <c r="E11" s="14"/>
      <c r="F11" s="9"/>
      <c r="G11" s="9"/>
      <c r="H11" s="41"/>
    </row>
    <row r="12" spans="1:8" ht="12.75">
      <c r="A12" s="6" t="s">
        <v>4</v>
      </c>
      <c r="B12" s="7"/>
      <c r="C12" s="7" t="s">
        <v>5</v>
      </c>
      <c r="D12" s="9"/>
      <c r="E12" s="9"/>
      <c r="F12" s="9"/>
      <c r="G12" s="9"/>
      <c r="H12" s="10"/>
    </row>
    <row r="13" spans="1:8" ht="12.75">
      <c r="A13" s="8"/>
      <c r="B13" s="12" t="s">
        <v>16</v>
      </c>
      <c r="C13" s="42">
        <v>300000</v>
      </c>
      <c r="D13" s="1" t="s">
        <v>7</v>
      </c>
      <c r="F13" s="9">
        <f>+C13*$D$9</f>
        <v>270000</v>
      </c>
      <c r="G13" s="9"/>
      <c r="H13" s="10"/>
    </row>
    <row r="14" spans="1:8" ht="12.75">
      <c r="A14" s="8"/>
      <c r="B14" s="12" t="s">
        <v>9</v>
      </c>
      <c r="C14" s="38">
        <v>200000</v>
      </c>
      <c r="D14" s="1" t="s">
        <v>7</v>
      </c>
      <c r="F14" s="9">
        <f>+C14*$D$9</f>
        <v>180000</v>
      </c>
      <c r="G14" s="9"/>
      <c r="H14" s="10"/>
    </row>
    <row r="15" spans="1:8" ht="12.75">
      <c r="A15" s="8"/>
      <c r="B15" s="12" t="s">
        <v>8</v>
      </c>
      <c r="C15" s="38">
        <v>-120000</v>
      </c>
      <c r="D15" s="1" t="s">
        <v>7</v>
      </c>
      <c r="F15" s="31">
        <f>+C15*$D$9</f>
        <v>-108000</v>
      </c>
      <c r="G15" s="9"/>
      <c r="H15" s="88">
        <f>SUM(F13:F15)</f>
        <v>342000</v>
      </c>
    </row>
    <row r="16" spans="1:8" ht="13.5" thickBot="1">
      <c r="A16" s="6" t="s">
        <v>10</v>
      </c>
      <c r="B16" s="7"/>
      <c r="C16" s="7"/>
      <c r="D16" s="7"/>
      <c r="E16" s="7"/>
      <c r="F16" s="7"/>
      <c r="G16" s="7"/>
      <c r="H16" s="153">
        <f>+H10-H15</f>
        <v>198000</v>
      </c>
    </row>
    <row r="17" spans="1:8" ht="13.5" thickTop="1">
      <c r="A17" s="6"/>
      <c r="B17" s="7"/>
      <c r="C17" s="7"/>
      <c r="D17" s="7"/>
      <c r="E17" s="7"/>
      <c r="F17" s="7"/>
      <c r="G17" s="7"/>
      <c r="H17" s="129"/>
    </row>
    <row r="18" spans="1:8" ht="12.75">
      <c r="A18" s="26" t="s">
        <v>11</v>
      </c>
      <c r="B18" s="26"/>
      <c r="C18" s="26"/>
      <c r="D18" s="26"/>
      <c r="E18" s="26"/>
      <c r="F18" s="26"/>
      <c r="G18" s="26"/>
      <c r="H18" s="154"/>
    </row>
    <row r="19" spans="1:8" ht="12.75">
      <c r="A19" s="6"/>
      <c r="B19" s="7"/>
      <c r="C19" s="7"/>
      <c r="D19" s="7"/>
      <c r="E19" s="7"/>
      <c r="F19" s="7"/>
      <c r="G19" s="7"/>
      <c r="H19" s="129"/>
    </row>
    <row r="20" spans="1:8" ht="12.75">
      <c r="A20" s="6"/>
      <c r="B20" s="7" t="s">
        <v>70</v>
      </c>
      <c r="C20" s="7"/>
      <c r="D20" s="7"/>
      <c r="E20" s="7"/>
      <c r="F20" s="7"/>
      <c r="G20" s="7"/>
      <c r="H20" s="129">
        <f>+D8</f>
        <v>400000</v>
      </c>
    </row>
    <row r="21" spans="1:8" ht="12.75">
      <c r="A21" s="6"/>
      <c r="B21" s="7" t="s">
        <v>12</v>
      </c>
      <c r="C21" s="7"/>
      <c r="D21" s="7"/>
      <c r="E21" s="7"/>
      <c r="F21" s="7"/>
      <c r="G21" s="7"/>
      <c r="H21" s="43">
        <f>1-$D$9</f>
        <v>0.09999999999999998</v>
      </c>
    </row>
    <row r="22" spans="1:8" ht="13.5" thickBot="1">
      <c r="A22" s="6"/>
      <c r="B22" s="7"/>
      <c r="C22" s="7"/>
      <c r="D22" s="7"/>
      <c r="E22" s="7"/>
      <c r="F22" s="7"/>
      <c r="G22" s="7"/>
      <c r="H22" s="155">
        <f>+H20*H21</f>
        <v>39999.99999999999</v>
      </c>
    </row>
    <row r="23" spans="1:8" ht="13.5" thickTop="1">
      <c r="A23" s="15"/>
      <c r="B23" s="16"/>
      <c r="C23" s="16"/>
      <c r="D23" s="16"/>
      <c r="E23" s="16"/>
      <c r="F23" s="16"/>
      <c r="G23" s="16"/>
      <c r="H23" s="17"/>
    </row>
    <row r="24" spans="1:8" ht="12.75">
      <c r="A24" s="7"/>
      <c r="B24" s="7"/>
      <c r="C24" s="7"/>
      <c r="D24" s="7"/>
      <c r="E24" s="7"/>
      <c r="F24" s="7"/>
      <c r="G24" s="7"/>
      <c r="H24" s="4"/>
    </row>
    <row r="25" spans="1:8" ht="12.75">
      <c r="A25" s="46" t="s">
        <v>60</v>
      </c>
      <c r="B25" s="19"/>
      <c r="C25" s="19"/>
      <c r="D25" s="19"/>
      <c r="E25" s="19"/>
      <c r="F25" s="19"/>
      <c r="G25" s="19"/>
      <c r="H25" s="20"/>
    </row>
    <row r="26" spans="1:8" ht="25.5">
      <c r="A26" s="76" t="s">
        <v>13</v>
      </c>
      <c r="B26" s="48"/>
      <c r="C26" s="72" t="s">
        <v>14</v>
      </c>
      <c r="D26" s="117" t="s">
        <v>61</v>
      </c>
      <c r="E26" s="118"/>
      <c r="F26" s="117" t="s">
        <v>61</v>
      </c>
      <c r="G26" s="48"/>
      <c r="H26" s="74" t="s">
        <v>14</v>
      </c>
    </row>
    <row r="27" spans="1:8" ht="12.75">
      <c r="A27" s="95" t="s">
        <v>15</v>
      </c>
      <c r="B27" s="7"/>
      <c r="C27" s="44" t="s">
        <v>66</v>
      </c>
      <c r="D27" s="44">
        <v>2012</v>
      </c>
      <c r="E27" s="16"/>
      <c r="F27" s="44">
        <v>2013</v>
      </c>
      <c r="G27" s="16"/>
      <c r="H27" s="90" t="s">
        <v>67</v>
      </c>
    </row>
    <row r="28" spans="1:8" ht="12.75">
      <c r="A28" s="8">
        <v>10</v>
      </c>
      <c r="B28" s="12" t="s">
        <v>16</v>
      </c>
      <c r="C28" s="38">
        <f>F13</f>
        <v>270000</v>
      </c>
      <c r="D28" s="50">
        <f>$C28/$A28</f>
        <v>27000</v>
      </c>
      <c r="E28" s="50"/>
      <c r="F28" s="50">
        <f>$C28/$A28</f>
        <v>27000</v>
      </c>
      <c r="G28" s="7"/>
      <c r="H28" s="52">
        <f>C28-D28-F28</f>
        <v>216000</v>
      </c>
    </row>
    <row r="29" spans="1:8" ht="12.75">
      <c r="A29" s="8">
        <v>4</v>
      </c>
      <c r="B29" s="12" t="s">
        <v>9</v>
      </c>
      <c r="C29" s="38">
        <f>F14</f>
        <v>180000</v>
      </c>
      <c r="D29" s="50">
        <f aca="true" t="shared" si="0" ref="D29:F30">$C29/$A29</f>
        <v>45000</v>
      </c>
      <c r="E29" s="50"/>
      <c r="F29" s="50">
        <f t="shared" si="0"/>
        <v>45000</v>
      </c>
      <c r="G29" s="7"/>
      <c r="H29" s="52">
        <f>C29-D29-F29</f>
        <v>90000</v>
      </c>
    </row>
    <row r="30" spans="1:8" ht="12.75">
      <c r="A30" s="8">
        <v>3</v>
      </c>
      <c r="B30" s="12" t="s">
        <v>8</v>
      </c>
      <c r="C30" s="38">
        <f>F15</f>
        <v>-108000</v>
      </c>
      <c r="D30" s="50">
        <f t="shared" si="0"/>
        <v>-36000</v>
      </c>
      <c r="E30" s="50"/>
      <c r="F30" s="50">
        <f t="shared" si="0"/>
        <v>-36000</v>
      </c>
      <c r="G30" s="7"/>
      <c r="H30" s="52">
        <f>C30-D30-F30</f>
        <v>-36000</v>
      </c>
    </row>
    <row r="31" spans="1:8" ht="12.75">
      <c r="A31" s="8" t="s">
        <v>59</v>
      </c>
      <c r="B31" s="12" t="s">
        <v>10</v>
      </c>
      <c r="C31" s="34">
        <f>H16</f>
        <v>198000</v>
      </c>
      <c r="D31" s="51">
        <v>4950</v>
      </c>
      <c r="E31" s="119"/>
      <c r="F31" s="51">
        <v>0</v>
      </c>
      <c r="G31" s="120"/>
      <c r="H31" s="53">
        <f>C31-D31-F31</f>
        <v>193050</v>
      </c>
    </row>
    <row r="32" spans="1:8" ht="12.75">
      <c r="A32" s="8"/>
      <c r="B32" s="7"/>
      <c r="C32" s="47">
        <f>SUM(C28:C31)</f>
        <v>540000</v>
      </c>
      <c r="D32" s="47">
        <f>SUM(D28:D31)</f>
        <v>40950</v>
      </c>
      <c r="E32" s="47"/>
      <c r="F32" s="47">
        <f>SUM(F28:F31)</f>
        <v>36000</v>
      </c>
      <c r="G32" s="7"/>
      <c r="H32" s="52">
        <f>+C32-D32-F32</f>
        <v>463050</v>
      </c>
    </row>
    <row r="33" spans="1:8" ht="12.75">
      <c r="A33" s="15"/>
      <c r="B33" s="16"/>
      <c r="C33" s="16"/>
      <c r="D33" s="16"/>
      <c r="E33" s="16"/>
      <c r="F33" s="16"/>
      <c r="G33" s="16"/>
      <c r="H33" s="17"/>
    </row>
    <row r="34" spans="1:8" ht="12.75">
      <c r="A34" s="7"/>
      <c r="B34" s="7"/>
      <c r="C34" s="7"/>
      <c r="D34" s="7"/>
      <c r="E34" s="7"/>
      <c r="F34" s="7"/>
      <c r="G34" s="7"/>
      <c r="H34" s="4"/>
    </row>
    <row r="35" spans="1:8" ht="12.75">
      <c r="A35" s="18" t="s">
        <v>17</v>
      </c>
      <c r="B35" s="19"/>
      <c r="C35" s="19"/>
      <c r="D35" s="19"/>
      <c r="E35" s="19"/>
      <c r="F35" s="23"/>
      <c r="G35" s="23"/>
      <c r="H35" s="24"/>
    </row>
    <row r="36" spans="1:8" ht="12.75">
      <c r="A36" s="3"/>
      <c r="B36" s="4"/>
      <c r="C36" s="4"/>
      <c r="D36" s="4"/>
      <c r="E36" s="4"/>
      <c r="F36" s="4"/>
      <c r="G36" s="4"/>
      <c r="H36" s="5"/>
    </row>
    <row r="37" spans="1:8" ht="12.75">
      <c r="A37" s="6" t="s">
        <v>77</v>
      </c>
      <c r="B37" s="56"/>
      <c r="C37" s="100"/>
      <c r="D37" s="26"/>
      <c r="E37" s="26"/>
      <c r="F37" s="101"/>
      <c r="G37" s="57"/>
      <c r="H37" s="150">
        <f>C85</f>
        <v>163000</v>
      </c>
    </row>
    <row r="38" spans="1:8" ht="12.75">
      <c r="A38" s="35" t="s">
        <v>18</v>
      </c>
      <c r="B38" s="56" t="s">
        <v>71</v>
      </c>
      <c r="C38" s="36"/>
      <c r="D38" s="26"/>
      <c r="E38" s="26"/>
      <c r="F38" s="69"/>
      <c r="G38" s="69"/>
      <c r="H38" s="114">
        <f>-D90*$D$9</f>
        <v>-63000</v>
      </c>
    </row>
    <row r="39" spans="1:8" ht="12.75">
      <c r="A39" s="35"/>
      <c r="B39" s="56" t="s">
        <v>78</v>
      </c>
      <c r="C39" s="36"/>
      <c r="D39" s="26"/>
      <c r="E39" s="26"/>
      <c r="F39" s="105"/>
      <c r="G39" s="57"/>
      <c r="H39" s="115">
        <f>H37+H38</f>
        <v>100000</v>
      </c>
    </row>
    <row r="40" spans="1:8" ht="12.75">
      <c r="A40" s="35" t="s">
        <v>18</v>
      </c>
      <c r="B40" s="12" t="s">
        <v>62</v>
      </c>
      <c r="C40" s="7"/>
      <c r="D40" s="26"/>
      <c r="E40" s="26"/>
      <c r="F40" s="151">
        <f>-F32</f>
        <v>-36000</v>
      </c>
      <c r="G40" s="57"/>
      <c r="H40" s="37"/>
    </row>
    <row r="41" spans="1:8" ht="12.75">
      <c r="A41" s="35"/>
      <c r="B41" s="56"/>
      <c r="C41" s="36"/>
      <c r="D41" s="26"/>
      <c r="E41" s="26"/>
      <c r="F41" s="57"/>
      <c r="G41" s="57"/>
      <c r="H41" s="37"/>
    </row>
    <row r="42" spans="1:8" ht="12.75">
      <c r="A42" s="8"/>
      <c r="B42" s="7" t="s">
        <v>72</v>
      </c>
      <c r="C42" s="7"/>
      <c r="D42" s="152">
        <f>D85</f>
        <v>213500</v>
      </c>
      <c r="E42" s="58"/>
      <c r="F42" s="7"/>
      <c r="G42" s="7"/>
      <c r="H42" s="11"/>
    </row>
    <row r="43" spans="1:8" ht="12.75">
      <c r="A43" s="6"/>
      <c r="B43" s="7" t="s">
        <v>79</v>
      </c>
      <c r="C43" s="7"/>
      <c r="D43" s="59">
        <f>$D$9</f>
        <v>0.9</v>
      </c>
      <c r="E43" s="68"/>
      <c r="F43" s="106">
        <f>D42*D43</f>
        <v>192150</v>
      </c>
      <c r="G43" s="7"/>
      <c r="H43" s="116">
        <f>F40+F43</f>
        <v>156150</v>
      </c>
    </row>
    <row r="44" spans="1:8" ht="12.75">
      <c r="A44" s="8"/>
      <c r="B44" s="12"/>
      <c r="C44" s="7"/>
      <c r="D44" s="7"/>
      <c r="E44" s="7"/>
      <c r="F44" s="9"/>
      <c r="G44" s="9"/>
      <c r="H44" s="11"/>
    </row>
    <row r="45" spans="1:8" ht="12.75">
      <c r="A45" s="8"/>
      <c r="B45" s="12" t="s">
        <v>80</v>
      </c>
      <c r="C45" s="7"/>
      <c r="D45" s="7"/>
      <c r="E45" s="7"/>
      <c r="F45" s="9"/>
      <c r="G45" s="9"/>
      <c r="H45" s="11"/>
    </row>
    <row r="46" spans="1:8" ht="13.5" thickBot="1">
      <c r="A46" s="8"/>
      <c r="B46" s="12" t="s">
        <v>19</v>
      </c>
      <c r="C46" s="7"/>
      <c r="D46" s="7"/>
      <c r="E46" s="7"/>
      <c r="F46" s="102"/>
      <c r="G46" s="70"/>
      <c r="H46" s="133">
        <f>SUM(H39:H43)</f>
        <v>256150</v>
      </c>
    </row>
    <row r="47" spans="1:8" ht="13.5" thickTop="1">
      <c r="A47" s="8"/>
      <c r="B47" s="12"/>
      <c r="C47" s="7"/>
      <c r="D47" s="7"/>
      <c r="E47" s="7"/>
      <c r="F47" s="60"/>
      <c r="G47" s="60"/>
      <c r="H47" s="129"/>
    </row>
    <row r="48" spans="1:8" ht="13.5" thickBot="1">
      <c r="A48" s="8"/>
      <c r="B48" s="12" t="s">
        <v>73</v>
      </c>
      <c r="C48" s="7"/>
      <c r="D48" s="7"/>
      <c r="E48" s="7"/>
      <c r="F48" s="102"/>
      <c r="G48" s="70"/>
      <c r="H48" s="133">
        <f>D42*(1-$D$9)</f>
        <v>21349.999999999996</v>
      </c>
    </row>
    <row r="49" spans="1:8" ht="13.5" thickTop="1">
      <c r="A49" s="15"/>
      <c r="B49" s="49"/>
      <c r="C49" s="16"/>
      <c r="D49" s="16"/>
      <c r="E49" s="16"/>
      <c r="F49" s="54"/>
      <c r="G49" s="54"/>
      <c r="H49" s="33"/>
    </row>
    <row r="50" spans="1:8" ht="12.75">
      <c r="A50" s="7"/>
      <c r="B50" s="7"/>
      <c r="C50" s="7"/>
      <c r="D50" s="80"/>
      <c r="E50" s="7"/>
      <c r="F50" s="50"/>
      <c r="G50" s="7"/>
      <c r="H50" s="79"/>
    </row>
    <row r="51" spans="1:8" ht="12.75">
      <c r="A51" s="19" t="s">
        <v>20</v>
      </c>
      <c r="B51" s="19"/>
      <c r="C51" s="19"/>
      <c r="D51" s="19"/>
      <c r="E51" s="19"/>
      <c r="F51" s="19"/>
      <c r="G51" s="19"/>
      <c r="H51" s="20"/>
    </row>
    <row r="52" spans="1:8" ht="12.75">
      <c r="A52" s="73"/>
      <c r="B52" s="73"/>
      <c r="C52" s="73"/>
      <c r="D52" s="73"/>
      <c r="E52" s="73"/>
      <c r="F52" s="73"/>
      <c r="G52" s="73"/>
      <c r="H52" s="75"/>
    </row>
    <row r="53" spans="1:8" ht="12.75">
      <c r="A53" s="84" t="s">
        <v>83</v>
      </c>
      <c r="B53" s="73"/>
      <c r="C53" s="73"/>
      <c r="D53" s="73"/>
      <c r="E53" s="73"/>
      <c r="F53" s="126">
        <f>C87</f>
        <v>420000</v>
      </c>
      <c r="G53" s="73"/>
      <c r="H53" s="89"/>
    </row>
    <row r="54" spans="1:8" ht="12.75">
      <c r="A54" s="73" t="s">
        <v>18</v>
      </c>
      <c r="B54" s="84" t="s">
        <v>63</v>
      </c>
      <c r="C54" s="73"/>
      <c r="D54" s="85"/>
      <c r="E54" s="73"/>
      <c r="F54" s="73"/>
      <c r="G54" s="73"/>
      <c r="H54" s="75"/>
    </row>
    <row r="55" spans="1:8" ht="12.75">
      <c r="A55" s="73"/>
      <c r="B55" s="84" t="s">
        <v>87</v>
      </c>
      <c r="C55" s="73"/>
      <c r="D55" s="103"/>
      <c r="E55" s="73"/>
      <c r="F55" s="85">
        <f>-D32</f>
        <v>-40950</v>
      </c>
      <c r="G55" s="73"/>
      <c r="H55" s="104"/>
    </row>
    <row r="56" spans="1:8" ht="12.75">
      <c r="A56" s="73"/>
      <c r="B56" s="73"/>
      <c r="C56" s="73"/>
      <c r="D56" s="73"/>
      <c r="E56" s="73"/>
      <c r="F56" s="83"/>
      <c r="G56" s="73"/>
      <c r="H56" s="75"/>
    </row>
    <row r="57" spans="1:8" ht="12.75">
      <c r="A57" s="84" t="s">
        <v>21</v>
      </c>
      <c r="B57" s="56" t="s">
        <v>84</v>
      </c>
      <c r="C57" s="73"/>
      <c r="D57" s="132">
        <f>D87</f>
        <v>275000</v>
      </c>
      <c r="E57" s="73"/>
      <c r="F57" s="83"/>
      <c r="G57" s="73"/>
      <c r="H57" s="75"/>
    </row>
    <row r="58" spans="1:8" ht="12.75">
      <c r="A58" s="56"/>
      <c r="B58" s="84" t="s">
        <v>74</v>
      </c>
      <c r="C58" s="84"/>
      <c r="D58" s="55">
        <f>D7</f>
        <v>250000</v>
      </c>
      <c r="E58" s="7"/>
      <c r="F58" s="47"/>
      <c r="G58" s="73"/>
      <c r="H58" s="75"/>
    </row>
    <row r="59" spans="1:8" ht="12.75">
      <c r="A59" s="7"/>
      <c r="B59" s="7" t="s">
        <v>22</v>
      </c>
      <c r="C59" s="7"/>
      <c r="D59" s="78">
        <f>D57-D58</f>
        <v>25000</v>
      </c>
      <c r="E59" s="7"/>
      <c r="F59" s="78"/>
      <c r="G59" s="73"/>
      <c r="H59" s="75"/>
    </row>
    <row r="60" spans="1:8" ht="12.75">
      <c r="A60" s="7"/>
      <c r="B60" s="7" t="s">
        <v>76</v>
      </c>
      <c r="C60" s="7"/>
      <c r="D60" s="59">
        <f>$D$9</f>
        <v>0.9</v>
      </c>
      <c r="E60" s="7"/>
      <c r="F60" s="82">
        <f>D59*D60</f>
        <v>22500</v>
      </c>
      <c r="G60" s="73"/>
      <c r="H60" s="104"/>
    </row>
    <row r="61" spans="1:8" ht="12.75">
      <c r="A61" s="7"/>
      <c r="B61" s="7"/>
      <c r="C61" s="7"/>
      <c r="D61" s="80"/>
      <c r="E61" s="7"/>
      <c r="F61" s="7"/>
      <c r="G61" s="73"/>
      <c r="H61" s="75"/>
    </row>
    <row r="62" spans="1:8" ht="13.5" thickBot="1">
      <c r="A62" s="7" t="s">
        <v>82</v>
      </c>
      <c r="B62" s="7"/>
      <c r="C62" s="7"/>
      <c r="D62" s="80"/>
      <c r="E62" s="7"/>
      <c r="F62" s="156">
        <f>SUM(F53:F60)</f>
        <v>401550</v>
      </c>
      <c r="G62" s="73"/>
      <c r="H62" s="89"/>
    </row>
    <row r="63" spans="1:8" ht="13.5" thickTop="1">
      <c r="A63" s="16"/>
      <c r="B63" s="16"/>
      <c r="C63" s="16"/>
      <c r="D63" s="81"/>
      <c r="E63" s="16"/>
      <c r="F63" s="51"/>
      <c r="G63" s="44"/>
      <c r="H63" s="90"/>
    </row>
    <row r="64" spans="1:8" ht="12.75">
      <c r="A64" s="7"/>
      <c r="B64" s="7"/>
      <c r="C64" s="7"/>
      <c r="D64" s="80"/>
      <c r="E64" s="7"/>
      <c r="F64" s="50"/>
      <c r="G64" s="73"/>
      <c r="H64" s="73"/>
    </row>
    <row r="65" spans="1:9" ht="12.75">
      <c r="A65" s="18" t="s">
        <v>23</v>
      </c>
      <c r="B65" s="19"/>
      <c r="C65" s="19"/>
      <c r="D65" s="19"/>
      <c r="E65" s="19"/>
      <c r="F65" s="23"/>
      <c r="G65" s="23"/>
      <c r="H65" s="23"/>
      <c r="I65" s="45"/>
    </row>
    <row r="66" spans="1:26" ht="12.75">
      <c r="A66" s="64" t="s">
        <v>65</v>
      </c>
      <c r="B66" s="65"/>
      <c r="C66" s="65"/>
      <c r="D66" s="65"/>
      <c r="E66" s="65"/>
      <c r="F66" s="65"/>
      <c r="G66" s="65"/>
      <c r="H66" s="65"/>
      <c r="I66" s="66"/>
      <c r="W66" s="2"/>
      <c r="X66" s="2"/>
      <c r="Y66" s="2"/>
      <c r="Z66" s="2"/>
    </row>
    <row r="67" spans="1:26" ht="12.75">
      <c r="A67" s="35" t="s">
        <v>24</v>
      </c>
      <c r="B67" s="25"/>
      <c r="C67" s="25"/>
      <c r="D67" s="25"/>
      <c r="E67" s="25"/>
      <c r="F67" s="25"/>
      <c r="G67" s="25"/>
      <c r="H67" s="25"/>
      <c r="I67" s="67"/>
      <c r="W67" s="2"/>
      <c r="X67" s="2"/>
      <c r="Y67" s="2"/>
      <c r="Z67" s="2"/>
    </row>
    <row r="68" spans="1:26" ht="12.75">
      <c r="A68" s="77" t="s">
        <v>64</v>
      </c>
      <c r="B68" s="25"/>
      <c r="C68" s="25"/>
      <c r="D68" s="25"/>
      <c r="E68" s="25"/>
      <c r="F68" s="25"/>
      <c r="G68" s="25"/>
      <c r="H68" s="25"/>
      <c r="I68" s="67"/>
      <c r="W68" s="2"/>
      <c r="X68" s="2"/>
      <c r="Y68" s="2"/>
      <c r="Z68" s="2"/>
    </row>
    <row r="69" spans="1:15" ht="12.75">
      <c r="A69" s="21"/>
      <c r="B69" s="7"/>
      <c r="C69" s="27"/>
      <c r="D69" s="26"/>
      <c r="E69" s="26"/>
      <c r="F69" s="27" t="s">
        <v>25</v>
      </c>
      <c r="G69" s="27"/>
      <c r="H69" s="27"/>
      <c r="I69" s="11"/>
      <c r="O69" s="2"/>
    </row>
    <row r="70" spans="1:9" ht="12.75">
      <c r="A70" s="8"/>
      <c r="B70" s="7"/>
      <c r="C70" s="28" t="s">
        <v>81</v>
      </c>
      <c r="D70" s="28" t="s">
        <v>75</v>
      </c>
      <c r="E70" s="28"/>
      <c r="F70" s="29" t="s">
        <v>26</v>
      </c>
      <c r="G70" s="29"/>
      <c r="H70" s="44" t="s">
        <v>27</v>
      </c>
      <c r="I70" s="30" t="s">
        <v>28</v>
      </c>
    </row>
    <row r="71" spans="1:26" ht="12.75">
      <c r="A71" s="8"/>
      <c r="B71" s="7"/>
      <c r="C71" s="122"/>
      <c r="D71" s="122"/>
      <c r="E71" s="122"/>
      <c r="F71" s="122"/>
      <c r="G71" s="122"/>
      <c r="H71" s="123"/>
      <c r="I71" s="124"/>
      <c r="J71" s="2"/>
      <c r="L71" s="2"/>
      <c r="W71" s="2"/>
      <c r="X71" s="2"/>
      <c r="Y71" s="2"/>
      <c r="Z71" s="2"/>
    </row>
    <row r="72" spans="1:26" ht="12.75">
      <c r="A72" s="22"/>
      <c r="B72" s="7" t="s">
        <v>29</v>
      </c>
      <c r="C72" s="125">
        <v>1680000</v>
      </c>
      <c r="D72" s="125">
        <v>1200000</v>
      </c>
      <c r="E72" s="126"/>
      <c r="F72" s="127"/>
      <c r="G72" s="128"/>
      <c r="H72" s="123"/>
      <c r="I72" s="129">
        <f>+D72+C72+H72-F72</f>
        <v>2880000</v>
      </c>
      <c r="J72" s="2"/>
      <c r="W72" s="2"/>
      <c r="X72" s="2"/>
      <c r="Y72" s="2"/>
      <c r="Z72" s="2"/>
    </row>
    <row r="73" spans="1:26" ht="12.75">
      <c r="A73" s="8"/>
      <c r="B73" s="13" t="s">
        <v>30</v>
      </c>
      <c r="C73" s="9">
        <v>70000</v>
      </c>
      <c r="D73" s="9"/>
      <c r="E73" s="107" t="s">
        <v>56</v>
      </c>
      <c r="F73" s="91">
        <v>63000</v>
      </c>
      <c r="G73" s="108"/>
      <c r="H73" s="39"/>
      <c r="I73" s="92">
        <f>+D73+C73+H73-F73</f>
        <v>7000</v>
      </c>
      <c r="J73" s="2"/>
      <c r="O73" s="2"/>
      <c r="W73" s="2"/>
      <c r="X73" s="2"/>
      <c r="Y73" s="2"/>
      <c r="Z73" s="2"/>
    </row>
    <row r="74" spans="1:26" ht="12.75">
      <c r="A74" s="8"/>
      <c r="B74" s="13" t="s">
        <v>31</v>
      </c>
      <c r="C74" s="9"/>
      <c r="D74" s="9"/>
      <c r="E74" s="107">
        <v>1</v>
      </c>
      <c r="F74" s="91">
        <v>156150</v>
      </c>
      <c r="G74" s="108" t="s">
        <v>56</v>
      </c>
      <c r="H74" s="39">
        <v>156150</v>
      </c>
      <c r="I74" s="92">
        <f>+D74+C74+H74-F74</f>
        <v>0</v>
      </c>
      <c r="J74" s="2"/>
      <c r="O74" s="2"/>
      <c r="W74" s="2"/>
      <c r="X74" s="2"/>
      <c r="Y74" s="2"/>
      <c r="Z74" s="2"/>
    </row>
    <row r="75" spans="1:26" ht="12.75">
      <c r="A75" s="8"/>
      <c r="B75" s="13" t="s">
        <v>32</v>
      </c>
      <c r="C75" s="9"/>
      <c r="D75" s="9">
        <v>125000</v>
      </c>
      <c r="E75" s="107"/>
      <c r="F75" s="91"/>
      <c r="G75" s="108"/>
      <c r="H75" s="39"/>
      <c r="I75" s="92">
        <f>+D75+C75+H75-F75</f>
        <v>125000</v>
      </c>
      <c r="J75" s="2"/>
      <c r="O75" s="2"/>
      <c r="W75" s="2"/>
      <c r="X75" s="2"/>
      <c r="Y75" s="2"/>
      <c r="Z75" s="2"/>
    </row>
    <row r="76" spans="1:26" ht="12.75">
      <c r="A76" s="8"/>
      <c r="B76" s="13"/>
      <c r="C76" s="99">
        <f>SUM(C72:C75)</f>
        <v>1750000</v>
      </c>
      <c r="D76" s="99">
        <f>SUM(D72:D75)</f>
        <v>1325000</v>
      </c>
      <c r="E76" s="107"/>
      <c r="F76" s="9"/>
      <c r="G76" s="107"/>
      <c r="H76" s="39"/>
      <c r="I76" s="97">
        <f>SUM(I72:I75)</f>
        <v>3012000</v>
      </c>
      <c r="J76" s="2"/>
      <c r="L76" s="2"/>
      <c r="M76" s="2"/>
      <c r="O76" s="2"/>
      <c r="W76" s="2"/>
      <c r="X76" s="2"/>
      <c r="Y76" s="2"/>
      <c r="Z76" s="2"/>
    </row>
    <row r="77" spans="1:15" ht="12.75">
      <c r="A77" s="8"/>
      <c r="B77" s="13" t="s">
        <v>33</v>
      </c>
      <c r="C77" s="9">
        <v>1120000</v>
      </c>
      <c r="D77" s="9">
        <v>720000</v>
      </c>
      <c r="E77" s="107"/>
      <c r="F77" s="9"/>
      <c r="G77" s="107"/>
      <c r="H77" s="93"/>
      <c r="I77" s="10">
        <f>+C77+D77+F77-H77</f>
        <v>1840000</v>
      </c>
      <c r="J77" s="2"/>
      <c r="O77" s="2"/>
    </row>
    <row r="78" spans="1:9" ht="12.75">
      <c r="A78" s="8"/>
      <c r="B78" s="7" t="s">
        <v>34</v>
      </c>
      <c r="C78" s="86">
        <v>85000</v>
      </c>
      <c r="D78" s="86">
        <v>90000</v>
      </c>
      <c r="E78" s="110">
        <v>3</v>
      </c>
      <c r="F78" s="9">
        <v>36000</v>
      </c>
      <c r="G78" s="107"/>
      <c r="H78" s="39"/>
      <c r="I78" s="10">
        <f>+C78+D78+F78-H78</f>
        <v>211000</v>
      </c>
    </row>
    <row r="79" spans="1:9" ht="12.75">
      <c r="A79" s="8"/>
      <c r="B79" s="12" t="s">
        <v>35</v>
      </c>
      <c r="C79" s="9">
        <v>351000</v>
      </c>
      <c r="D79" s="9">
        <v>244500</v>
      </c>
      <c r="E79" s="107"/>
      <c r="F79" s="9"/>
      <c r="G79" s="107"/>
      <c r="H79" s="39"/>
      <c r="I79" s="10">
        <f>+C79+D79+F79-H79</f>
        <v>595500</v>
      </c>
    </row>
    <row r="80" spans="1:9" ht="12.75">
      <c r="A80" s="8"/>
      <c r="B80" s="12" t="s">
        <v>36</v>
      </c>
      <c r="C80" s="31">
        <v>31000</v>
      </c>
      <c r="D80" s="31">
        <v>57000</v>
      </c>
      <c r="E80" s="107"/>
      <c r="F80" s="9"/>
      <c r="G80" s="107"/>
      <c r="H80" s="39"/>
      <c r="I80" s="32">
        <f>+C80+D80+F80-H80</f>
        <v>88000</v>
      </c>
    </row>
    <row r="81" spans="1:10" ht="12.75">
      <c r="A81" s="8"/>
      <c r="B81" s="12"/>
      <c r="C81" s="96">
        <f>SUM(C77:C80)</f>
        <v>1587000</v>
      </c>
      <c r="D81" s="96">
        <f>SUM(D77:D80)</f>
        <v>1111500</v>
      </c>
      <c r="E81" s="110"/>
      <c r="F81" s="9"/>
      <c r="G81" s="107"/>
      <c r="H81" s="39"/>
      <c r="I81" s="97">
        <f>SUM(I77:I80)</f>
        <v>2734500</v>
      </c>
      <c r="J81" s="2"/>
    </row>
    <row r="82" spans="1:10" ht="12.75">
      <c r="A82" s="8"/>
      <c r="B82" s="12"/>
      <c r="C82" s="47"/>
      <c r="D82" s="47"/>
      <c r="E82" s="110"/>
      <c r="F82" s="9"/>
      <c r="G82" s="107"/>
      <c r="H82" s="39"/>
      <c r="I82" s="10"/>
      <c r="J82" s="2"/>
    </row>
    <row r="83" spans="1:10" ht="12.75">
      <c r="A83" s="8"/>
      <c r="B83" s="12" t="s">
        <v>37</v>
      </c>
      <c r="C83" s="47"/>
      <c r="D83" s="9"/>
      <c r="E83" s="107"/>
      <c r="F83" s="9"/>
      <c r="G83" s="107"/>
      <c r="H83" s="39"/>
      <c r="I83" s="10">
        <f>+I76-I81</f>
        <v>277500</v>
      </c>
      <c r="J83" s="2"/>
    </row>
    <row r="84" spans="1:10" ht="12.75">
      <c r="A84" s="8"/>
      <c r="B84" s="12" t="s">
        <v>38</v>
      </c>
      <c r="C84" s="47"/>
      <c r="D84" s="9"/>
      <c r="E84" s="107">
        <v>4</v>
      </c>
      <c r="F84" s="9">
        <v>21350</v>
      </c>
      <c r="G84" s="107"/>
      <c r="H84" s="39"/>
      <c r="I84" s="32">
        <f>+C84+D84-F84+H84</f>
        <v>-21350</v>
      </c>
      <c r="J84" s="2"/>
    </row>
    <row r="85" spans="1:10" ht="12.75">
      <c r="A85" s="8"/>
      <c r="B85" s="12" t="s">
        <v>39</v>
      </c>
      <c r="C85" s="9">
        <f>+C76-C81</f>
        <v>163000</v>
      </c>
      <c r="D85" s="9">
        <f>+D76-D81</f>
        <v>213500</v>
      </c>
      <c r="E85" s="107"/>
      <c r="F85" s="9"/>
      <c r="G85" s="107"/>
      <c r="H85" s="39"/>
      <c r="I85" s="10">
        <f>+I83+I84</f>
        <v>256150</v>
      </c>
      <c r="J85" s="2"/>
    </row>
    <row r="86" spans="1:10" ht="12.75">
      <c r="A86" s="8"/>
      <c r="B86" s="12"/>
      <c r="C86" s="9"/>
      <c r="D86" s="9"/>
      <c r="E86" s="107"/>
      <c r="F86" s="9"/>
      <c r="G86" s="107"/>
      <c r="H86" s="39"/>
      <c r="I86" s="10"/>
      <c r="J86" s="2"/>
    </row>
    <row r="87" spans="1:9" ht="12.75">
      <c r="A87" s="8"/>
      <c r="B87" s="7" t="s">
        <v>40</v>
      </c>
      <c r="C87" s="93">
        <v>420000</v>
      </c>
      <c r="D87" s="93">
        <v>275000</v>
      </c>
      <c r="E87" s="109" t="s">
        <v>57</v>
      </c>
      <c r="F87" s="93">
        <v>18450</v>
      </c>
      <c r="G87" s="109"/>
      <c r="H87" s="94"/>
      <c r="I87" s="87">
        <f>+C87+D87-F87-F88+H87+H88</f>
        <v>401550</v>
      </c>
    </row>
    <row r="88" spans="1:9" ht="12.75">
      <c r="A88" s="8"/>
      <c r="B88" s="7" t="s">
        <v>85</v>
      </c>
      <c r="C88" s="98"/>
      <c r="D88" s="98"/>
      <c r="E88" s="109">
        <v>2</v>
      </c>
      <c r="F88" s="93">
        <v>275000</v>
      </c>
      <c r="G88" s="109"/>
      <c r="H88" s="94"/>
      <c r="I88" s="88"/>
    </row>
    <row r="89" spans="1:26" ht="12.75">
      <c r="A89" s="8"/>
      <c r="B89" s="7"/>
      <c r="C89" s="38">
        <f>+C85+C87</f>
        <v>583000</v>
      </c>
      <c r="D89" s="38">
        <f>+D85+D87</f>
        <v>488500</v>
      </c>
      <c r="E89" s="107"/>
      <c r="F89" s="14"/>
      <c r="G89" s="107"/>
      <c r="H89" s="14"/>
      <c r="I89" s="10">
        <f>+I85+I87</f>
        <v>657700</v>
      </c>
      <c r="J89" s="2"/>
      <c r="W89" s="2"/>
      <c r="X89" s="2"/>
      <c r="Y89" s="2"/>
      <c r="Z89" s="2"/>
    </row>
    <row r="90" spans="1:26" ht="12.75">
      <c r="A90" s="22"/>
      <c r="B90" s="7" t="s">
        <v>41</v>
      </c>
      <c r="C90" s="86">
        <v>100000</v>
      </c>
      <c r="D90" s="86">
        <v>70000</v>
      </c>
      <c r="E90" s="113"/>
      <c r="F90" s="9"/>
      <c r="G90" s="107">
        <v>1</v>
      </c>
      <c r="H90" s="9">
        <v>63000</v>
      </c>
      <c r="I90" s="10">
        <f>+C90+D90+F90-H90-H91</f>
        <v>100000</v>
      </c>
      <c r="J90" s="2"/>
      <c r="W90" s="2"/>
      <c r="X90" s="2"/>
      <c r="Y90" s="2"/>
      <c r="Z90" s="2"/>
    </row>
    <row r="91" spans="1:26" ht="12.75">
      <c r="A91" s="8"/>
      <c r="B91" s="13"/>
      <c r="C91" s="31"/>
      <c r="D91" s="31"/>
      <c r="E91" s="107"/>
      <c r="F91" s="9"/>
      <c r="G91" s="107">
        <v>5</v>
      </c>
      <c r="H91" s="93">
        <v>7000</v>
      </c>
      <c r="I91" s="32"/>
      <c r="J91" s="2"/>
      <c r="L91" s="2"/>
      <c r="M91" s="2"/>
      <c r="O91" s="2"/>
      <c r="W91" s="2"/>
      <c r="X91" s="2"/>
      <c r="Y91" s="2"/>
      <c r="Z91" s="2"/>
    </row>
    <row r="92" spans="1:26" ht="12.75">
      <c r="A92" s="8"/>
      <c r="B92" s="12" t="s">
        <v>42</v>
      </c>
      <c r="C92" s="9"/>
      <c r="D92" s="9"/>
      <c r="E92" s="107"/>
      <c r="F92" s="9"/>
      <c r="G92" s="107"/>
      <c r="H92" s="39"/>
      <c r="I92" s="10"/>
      <c r="J92" s="2"/>
      <c r="L92" s="2"/>
      <c r="M92" s="2"/>
      <c r="W92" s="2"/>
      <c r="X92" s="2"/>
      <c r="Y92" s="2"/>
      <c r="Z92" s="2"/>
    </row>
    <row r="93" spans="1:26" ht="13.5" thickBot="1">
      <c r="A93" s="8"/>
      <c r="B93" s="12" t="s">
        <v>86</v>
      </c>
      <c r="C93" s="130">
        <f>+C89-C90</f>
        <v>483000</v>
      </c>
      <c r="D93" s="130">
        <f>+D89-D90</f>
        <v>418500</v>
      </c>
      <c r="E93" s="128"/>
      <c r="F93" s="131"/>
      <c r="G93" s="132"/>
      <c r="H93" s="123"/>
      <c r="I93" s="133">
        <f>+I89-I90</f>
        <v>557700</v>
      </c>
      <c r="J93" s="2"/>
      <c r="L93" s="2"/>
      <c r="M93" s="2"/>
      <c r="O93" s="2"/>
      <c r="W93" s="2"/>
      <c r="X93" s="2"/>
      <c r="Y93" s="2"/>
      <c r="Z93" s="2"/>
    </row>
    <row r="94" spans="1:26" ht="13.5" thickTop="1">
      <c r="A94" s="8"/>
      <c r="B94" s="12"/>
      <c r="C94" s="127"/>
      <c r="D94" s="127"/>
      <c r="E94" s="128"/>
      <c r="F94" s="131"/>
      <c r="G94" s="132"/>
      <c r="H94" s="123"/>
      <c r="I94" s="129"/>
      <c r="J94" s="2"/>
      <c r="L94" s="2"/>
      <c r="M94" s="2"/>
      <c r="O94" s="2"/>
      <c r="W94" s="2"/>
      <c r="X94" s="2"/>
      <c r="Y94" s="2"/>
      <c r="Z94" s="2"/>
    </row>
    <row r="95" spans="1:26" ht="12.75">
      <c r="A95" s="8"/>
      <c r="B95" s="12" t="s">
        <v>43</v>
      </c>
      <c r="C95" s="127"/>
      <c r="D95" s="127"/>
      <c r="E95" s="128"/>
      <c r="F95" s="127"/>
      <c r="G95" s="128"/>
      <c r="H95" s="134"/>
      <c r="I95" s="129"/>
      <c r="J95" s="2"/>
      <c r="L95" s="2"/>
      <c r="M95" s="2"/>
      <c r="O95" s="2"/>
      <c r="W95" s="2"/>
      <c r="X95" s="2"/>
      <c r="Y95" s="2"/>
      <c r="Z95" s="2"/>
    </row>
    <row r="96" spans="1:26" ht="12.75">
      <c r="A96" s="8"/>
      <c r="B96" s="13" t="s">
        <v>44</v>
      </c>
      <c r="C96" s="135">
        <v>155500</v>
      </c>
      <c r="D96" s="135">
        <v>45000</v>
      </c>
      <c r="E96" s="128"/>
      <c r="F96" s="127"/>
      <c r="G96" s="128"/>
      <c r="H96" s="123"/>
      <c r="I96" s="136">
        <f aca="true" t="shared" si="1" ref="I96:I101">+C96+D96+F96-H96</f>
        <v>200500</v>
      </c>
      <c r="J96" s="2"/>
      <c r="W96" s="2"/>
      <c r="X96" s="2"/>
      <c r="Y96" s="2"/>
      <c r="Z96" s="2"/>
    </row>
    <row r="97" spans="1:26" ht="12.75">
      <c r="A97" s="8"/>
      <c r="B97" s="1" t="s">
        <v>45</v>
      </c>
      <c r="C97" s="9">
        <v>160000</v>
      </c>
      <c r="D97" s="9">
        <v>116000</v>
      </c>
      <c r="E97" s="107"/>
      <c r="F97" s="9"/>
      <c r="G97" s="107"/>
      <c r="H97" s="93"/>
      <c r="I97" s="10">
        <f t="shared" si="1"/>
        <v>276000</v>
      </c>
      <c r="J97" s="2"/>
      <c r="W97" s="2"/>
      <c r="X97" s="2"/>
      <c r="Y97" s="2"/>
      <c r="Z97" s="2"/>
    </row>
    <row r="98" spans="1:26" ht="12.75">
      <c r="A98" s="8"/>
      <c r="B98" s="13" t="s">
        <v>46</v>
      </c>
      <c r="C98" s="9">
        <v>140000</v>
      </c>
      <c r="D98" s="9">
        <v>75000</v>
      </c>
      <c r="E98" s="107"/>
      <c r="F98" s="9"/>
      <c r="G98" s="107"/>
      <c r="H98" s="93"/>
      <c r="I98" s="10">
        <f t="shared" si="1"/>
        <v>215000</v>
      </c>
      <c r="J98" s="2"/>
      <c r="W98" s="2"/>
      <c r="X98" s="2"/>
      <c r="Y98" s="2"/>
      <c r="Z98" s="2"/>
    </row>
    <row r="99" spans="1:26" ht="12.75">
      <c r="A99" s="8"/>
      <c r="B99" s="13" t="s">
        <v>6</v>
      </c>
      <c r="C99" s="9">
        <v>1400000</v>
      </c>
      <c r="D99" s="9">
        <v>840000</v>
      </c>
      <c r="E99" s="107">
        <v>3</v>
      </c>
      <c r="F99" s="9">
        <v>270000</v>
      </c>
      <c r="G99" s="107" t="s">
        <v>58</v>
      </c>
      <c r="H99" s="93">
        <v>400000</v>
      </c>
      <c r="I99" s="10">
        <f t="shared" si="1"/>
        <v>2110000</v>
      </c>
      <c r="J99" s="2"/>
      <c r="W99" s="2"/>
      <c r="X99" s="2"/>
      <c r="Y99" s="2"/>
      <c r="Z99" s="2"/>
    </row>
    <row r="100" spans="1:26" ht="12.75">
      <c r="A100" s="8"/>
      <c r="B100" s="13" t="s">
        <v>47</v>
      </c>
      <c r="C100" s="9">
        <v>-655000</v>
      </c>
      <c r="D100" s="9">
        <v>-495000</v>
      </c>
      <c r="E100" s="107" t="s">
        <v>58</v>
      </c>
      <c r="F100" s="9">
        <v>400000</v>
      </c>
      <c r="G100" s="107">
        <v>3</v>
      </c>
      <c r="H100" s="93">
        <v>54000</v>
      </c>
      <c r="I100" s="10">
        <f t="shared" si="1"/>
        <v>-804000</v>
      </c>
      <c r="J100" s="2"/>
      <c r="W100" s="2"/>
      <c r="X100" s="2"/>
      <c r="Y100" s="2"/>
      <c r="Z100" s="2"/>
    </row>
    <row r="101" spans="1:26" ht="12.75">
      <c r="A101" s="8"/>
      <c r="B101" s="13" t="s">
        <v>48</v>
      </c>
      <c r="C101" s="9">
        <v>185000</v>
      </c>
      <c r="D101" s="9">
        <v>60000</v>
      </c>
      <c r="E101" s="107"/>
      <c r="F101" s="9"/>
      <c r="G101" s="107"/>
      <c r="H101" s="93"/>
      <c r="I101" s="10">
        <f t="shared" si="1"/>
        <v>245000</v>
      </c>
      <c r="J101" s="2"/>
      <c r="W101" s="2"/>
      <c r="X101" s="2"/>
      <c r="Y101" s="2"/>
      <c r="Z101" s="2"/>
    </row>
    <row r="102" spans="1:15" ht="12.75">
      <c r="A102" s="8"/>
      <c r="B102" s="7" t="s">
        <v>49</v>
      </c>
      <c r="C102" s="93">
        <v>900000</v>
      </c>
      <c r="D102" s="39">
        <v>0</v>
      </c>
      <c r="E102" s="111" t="s">
        <v>56</v>
      </c>
      <c r="F102" s="39">
        <v>93150</v>
      </c>
      <c r="G102" s="111" t="s">
        <v>57</v>
      </c>
      <c r="H102" s="39">
        <v>18450</v>
      </c>
      <c r="I102" s="10">
        <f>+C102+D102+F102+F103+F104-H102-H103-H104</f>
        <v>0</v>
      </c>
      <c r="L102" s="2"/>
      <c r="O102" s="2"/>
    </row>
    <row r="103" spans="1:15" ht="12.75">
      <c r="A103" s="8"/>
      <c r="B103" s="7"/>
      <c r="C103" s="93"/>
      <c r="D103" s="39"/>
      <c r="E103" s="111"/>
      <c r="F103" s="39"/>
      <c r="G103" s="111">
        <v>1</v>
      </c>
      <c r="H103" s="39">
        <v>93150</v>
      </c>
      <c r="I103" s="10"/>
      <c r="L103" s="2"/>
      <c r="O103" s="2"/>
    </row>
    <row r="104" spans="1:15" ht="12.75">
      <c r="A104" s="8"/>
      <c r="B104" s="7"/>
      <c r="C104" s="93"/>
      <c r="D104" s="39"/>
      <c r="E104" s="111"/>
      <c r="F104" s="39"/>
      <c r="G104" s="111">
        <v>2</v>
      </c>
      <c r="H104" s="39">
        <v>881550</v>
      </c>
      <c r="I104" s="10"/>
      <c r="L104" s="2"/>
      <c r="O104" s="2"/>
    </row>
    <row r="105" spans="1:15" ht="12.75">
      <c r="A105" s="8"/>
      <c r="B105" s="7" t="s">
        <v>50</v>
      </c>
      <c r="C105" s="93">
        <v>100000</v>
      </c>
      <c r="D105" s="39">
        <v>150000</v>
      </c>
      <c r="E105" s="111"/>
      <c r="F105" s="39"/>
      <c r="G105" s="111"/>
      <c r="H105" s="39"/>
      <c r="I105" s="10">
        <f>+C105+D105+F105-H105</f>
        <v>250000</v>
      </c>
      <c r="L105" s="2"/>
      <c r="O105" s="2"/>
    </row>
    <row r="106" spans="1:15" ht="12.75">
      <c r="A106" s="8"/>
      <c r="B106" s="7" t="s">
        <v>8</v>
      </c>
      <c r="C106" s="93"/>
      <c r="D106" s="39">
        <v>40000</v>
      </c>
      <c r="E106" s="111"/>
      <c r="F106" s="39"/>
      <c r="G106" s="111">
        <v>3</v>
      </c>
      <c r="H106" s="39">
        <v>36000</v>
      </c>
      <c r="I106" s="10">
        <f>+C106+D106+F106-H106</f>
        <v>4000</v>
      </c>
      <c r="L106" s="2"/>
      <c r="O106" s="2"/>
    </row>
    <row r="107" spans="1:15" ht="12.75">
      <c r="A107" s="8"/>
      <c r="B107" s="7" t="s">
        <v>9</v>
      </c>
      <c r="C107" s="93"/>
      <c r="D107" s="39"/>
      <c r="E107" s="111">
        <v>3</v>
      </c>
      <c r="F107" s="39">
        <v>90000</v>
      </c>
      <c r="G107" s="111"/>
      <c r="H107" s="39"/>
      <c r="I107" s="10">
        <f>+C107+D107+F107-H107</f>
        <v>90000</v>
      </c>
      <c r="L107" s="2"/>
      <c r="O107" s="2"/>
    </row>
    <row r="108" spans="1:15" ht="12.75">
      <c r="A108" s="8"/>
      <c r="B108" s="7" t="s">
        <v>10</v>
      </c>
      <c r="C108" s="94"/>
      <c r="D108" s="93"/>
      <c r="E108" s="109">
        <v>3</v>
      </c>
      <c r="F108" s="93">
        <v>193050</v>
      </c>
      <c r="G108" s="109"/>
      <c r="H108" s="93"/>
      <c r="I108" s="10">
        <f>+C108+D108+F108-H108</f>
        <v>193050</v>
      </c>
      <c r="L108" s="2"/>
      <c r="O108" s="2"/>
    </row>
    <row r="109" spans="1:15" ht="12.75">
      <c r="A109" s="8"/>
      <c r="B109" s="7" t="s">
        <v>3</v>
      </c>
      <c r="C109" s="93"/>
      <c r="D109" s="93"/>
      <c r="E109" s="109">
        <v>2</v>
      </c>
      <c r="F109" s="93">
        <v>499050</v>
      </c>
      <c r="G109" s="111">
        <v>3</v>
      </c>
      <c r="H109" s="93">
        <v>499050</v>
      </c>
      <c r="I109" s="32">
        <f>+C109+D109+F109-H109</f>
        <v>0</v>
      </c>
      <c r="L109" s="2"/>
      <c r="O109" s="2"/>
    </row>
    <row r="110" spans="1:15" ht="13.5" thickBot="1">
      <c r="A110" s="8"/>
      <c r="B110" s="7"/>
      <c r="C110" s="137">
        <f>SUM(C96:C109)</f>
        <v>2385500</v>
      </c>
      <c r="D110" s="137">
        <f>SUM(D96:D109)</f>
        <v>831000</v>
      </c>
      <c r="E110" s="132"/>
      <c r="F110" s="131"/>
      <c r="G110" s="138"/>
      <c r="H110" s="131"/>
      <c r="I110" s="139">
        <f>SUM(I96:I109)</f>
        <v>2779550</v>
      </c>
      <c r="L110" s="2"/>
      <c r="O110" s="2"/>
    </row>
    <row r="111" spans="1:15" ht="13.5" thickTop="1">
      <c r="A111" s="8"/>
      <c r="B111" s="7"/>
      <c r="C111" s="140"/>
      <c r="D111" s="140"/>
      <c r="E111" s="141"/>
      <c r="F111" s="140"/>
      <c r="G111" s="141"/>
      <c r="H111" s="140"/>
      <c r="I111" s="142"/>
      <c r="L111" s="2"/>
      <c r="O111" s="2"/>
    </row>
    <row r="112" spans="1:15" ht="12.75">
      <c r="A112" s="8"/>
      <c r="B112" s="7" t="s">
        <v>51</v>
      </c>
      <c r="C112" s="140"/>
      <c r="D112" s="140"/>
      <c r="E112" s="141"/>
      <c r="F112" s="140"/>
      <c r="G112" s="141"/>
      <c r="H112" s="140"/>
      <c r="I112" s="142"/>
      <c r="L112" s="2"/>
      <c r="O112" s="2"/>
    </row>
    <row r="113" spans="1:15" ht="12.75">
      <c r="A113" s="8"/>
      <c r="B113" s="7" t="s">
        <v>52</v>
      </c>
      <c r="C113" s="143">
        <v>225000</v>
      </c>
      <c r="D113" s="143">
        <v>215000</v>
      </c>
      <c r="E113" s="144"/>
      <c r="F113" s="134"/>
      <c r="G113" s="144"/>
      <c r="H113" s="140"/>
      <c r="I113" s="145">
        <f>+C113+D113+H113-F113</f>
        <v>440000</v>
      </c>
      <c r="L113" s="2"/>
      <c r="O113" s="2"/>
    </row>
    <row r="114" spans="1:15" ht="12.75">
      <c r="A114" s="8"/>
      <c r="B114" s="7" t="s">
        <v>53</v>
      </c>
      <c r="C114" s="93">
        <v>177500</v>
      </c>
      <c r="D114" s="93">
        <v>47500</v>
      </c>
      <c r="E114" s="109"/>
      <c r="F114" s="93"/>
      <c r="G114" s="109"/>
      <c r="H114" s="93"/>
      <c r="I114" s="87">
        <f>+C114+D114+H114-F114</f>
        <v>225000</v>
      </c>
      <c r="L114" s="2"/>
      <c r="O114" s="2"/>
    </row>
    <row r="115" spans="1:15" ht="12.75">
      <c r="A115" s="8"/>
      <c r="B115" s="7" t="s">
        <v>1</v>
      </c>
      <c r="C115" s="93">
        <v>1500000</v>
      </c>
      <c r="D115" s="93">
        <v>150000</v>
      </c>
      <c r="E115" s="109">
        <v>2</v>
      </c>
      <c r="F115" s="93">
        <v>150000</v>
      </c>
      <c r="G115" s="109"/>
      <c r="H115" s="94"/>
      <c r="I115" s="87">
        <f>+C115+D115+H115-F115</f>
        <v>1500000</v>
      </c>
      <c r="L115" s="2"/>
      <c r="O115" s="2"/>
    </row>
    <row r="116" spans="1:15" ht="12.75">
      <c r="A116" s="8"/>
      <c r="B116" s="7" t="s">
        <v>2</v>
      </c>
      <c r="C116" s="93">
        <f>+C93</f>
        <v>483000</v>
      </c>
      <c r="D116" s="93">
        <f>+D93</f>
        <v>418500</v>
      </c>
      <c r="E116" s="109"/>
      <c r="F116" s="94"/>
      <c r="G116" s="112"/>
      <c r="H116" s="94"/>
      <c r="I116" s="87">
        <f>+I93</f>
        <v>557700</v>
      </c>
      <c r="L116" s="2"/>
      <c r="O116" s="2"/>
    </row>
    <row r="117" spans="1:15" ht="12.75">
      <c r="A117" s="8"/>
      <c r="B117" s="7" t="s">
        <v>54</v>
      </c>
      <c r="C117" s="93"/>
      <c r="D117" s="93"/>
      <c r="E117" s="109">
        <v>5</v>
      </c>
      <c r="F117" s="93">
        <v>7000</v>
      </c>
      <c r="G117" s="109">
        <v>2</v>
      </c>
      <c r="H117" s="93">
        <v>42500</v>
      </c>
      <c r="I117" s="87">
        <f>+C117+D117+H117-F117-F118+H118</f>
        <v>56850</v>
      </c>
      <c r="L117" s="2"/>
      <c r="O117" s="2"/>
    </row>
    <row r="118" spans="1:23" ht="12.75">
      <c r="A118" s="8"/>
      <c r="B118" s="7" t="s">
        <v>55</v>
      </c>
      <c r="C118" s="134"/>
      <c r="D118" s="134"/>
      <c r="E118" s="144"/>
      <c r="F118" s="123"/>
      <c r="G118" s="109">
        <v>4</v>
      </c>
      <c r="H118" s="134">
        <v>21350</v>
      </c>
      <c r="I118" s="146"/>
      <c r="J118" s="123"/>
      <c r="K118" s="123"/>
      <c r="L118" s="147"/>
      <c r="M118" s="123"/>
      <c r="N118" s="123"/>
      <c r="O118" s="147"/>
      <c r="P118" s="123"/>
      <c r="Q118" s="123"/>
      <c r="R118" s="123"/>
      <c r="S118" s="123"/>
      <c r="T118" s="123"/>
      <c r="U118" s="123"/>
      <c r="V118" s="123"/>
      <c r="W118" s="123"/>
    </row>
    <row r="119" spans="1:23" ht="13.5" thickBot="1">
      <c r="A119" s="8"/>
      <c r="B119" s="7"/>
      <c r="C119" s="137">
        <f>IF(SUM(C113:C118)=C110,C110,#VALUE!)</f>
        <v>2385500</v>
      </c>
      <c r="D119" s="137">
        <f>IF(SUM(D113:D118)=D110,D110,#VALUE!)</f>
        <v>831000</v>
      </c>
      <c r="E119" s="148"/>
      <c r="F119" s="149">
        <f>SUM(F72:F118)</f>
        <v>2272200</v>
      </c>
      <c r="G119" s="149"/>
      <c r="H119" s="149">
        <f>SUM(H72:H118)</f>
        <v>2272200</v>
      </c>
      <c r="I119" s="139">
        <f>IF(SUM(I113:I118)=I110,I110,#VALUE!)</f>
        <v>2779550</v>
      </c>
      <c r="J119" s="123"/>
      <c r="K119" s="123"/>
      <c r="L119" s="147"/>
      <c r="M119" s="123"/>
      <c r="N119" s="123"/>
      <c r="O119" s="147"/>
      <c r="P119" s="123"/>
      <c r="Q119" s="123"/>
      <c r="R119" s="123"/>
      <c r="S119" s="123"/>
      <c r="T119" s="123"/>
      <c r="U119" s="123"/>
      <c r="V119" s="123"/>
      <c r="W119" s="123"/>
    </row>
    <row r="120" spans="1:15" ht="13.5" thickTop="1">
      <c r="A120" s="15"/>
      <c r="B120" s="16"/>
      <c r="C120" s="54"/>
      <c r="D120" s="54"/>
      <c r="E120" s="54"/>
      <c r="F120" s="54"/>
      <c r="G120" s="54"/>
      <c r="H120" s="54"/>
      <c r="I120" s="62"/>
      <c r="L120" s="2"/>
      <c r="O120" s="2"/>
    </row>
    <row r="121" spans="8:13" ht="12.75">
      <c r="H121" s="2"/>
      <c r="I121" s="2"/>
      <c r="L121" s="2"/>
      <c r="M121" s="2"/>
    </row>
    <row r="122" spans="1:8" ht="12.75">
      <c r="A122" s="7"/>
      <c r="B122" s="7"/>
      <c r="C122" s="7"/>
      <c r="D122" s="7"/>
      <c r="E122" s="7"/>
      <c r="F122" s="61"/>
      <c r="G122" s="61"/>
      <c r="H122" s="7"/>
    </row>
    <row r="123" spans="1:29" ht="12.75">
      <c r="A123" s="7"/>
      <c r="B123" s="7"/>
      <c r="C123" s="7"/>
      <c r="D123" s="7"/>
      <c r="E123" s="7"/>
      <c r="F123" s="61"/>
      <c r="G123" s="61"/>
      <c r="H123" s="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18" ht="12.75">
      <c r="A124" s="12"/>
      <c r="B124" s="7"/>
      <c r="C124" s="7"/>
      <c r="D124" s="7"/>
      <c r="E124" s="7"/>
      <c r="F124" s="121"/>
      <c r="G124" s="61"/>
      <c r="H124" s="7"/>
      <c r="R124" s="2"/>
    </row>
    <row r="125" spans="1:29" ht="12.75">
      <c r="A125" s="7"/>
      <c r="B125" s="12"/>
      <c r="C125" s="7"/>
      <c r="D125" s="7"/>
      <c r="E125" s="7"/>
      <c r="F125" s="61"/>
      <c r="G125" s="61"/>
      <c r="H125" s="7"/>
      <c r="L125" s="2"/>
      <c r="M125" s="2"/>
      <c r="N125" s="2"/>
      <c r="O125" s="2"/>
      <c r="P125" s="2"/>
      <c r="Q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1" ht="12.75">
      <c r="A126" s="7"/>
      <c r="B126" s="12"/>
      <c r="C126" s="7"/>
      <c r="D126" s="7"/>
      <c r="E126" s="7"/>
      <c r="F126" s="61"/>
      <c r="G126" s="61"/>
      <c r="H126" s="7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9" ht="12.75">
      <c r="A127" s="7"/>
      <c r="B127" s="12"/>
      <c r="C127" s="7"/>
      <c r="D127" s="7"/>
      <c r="E127" s="7"/>
      <c r="F127" s="61"/>
      <c r="G127" s="61"/>
      <c r="H127" s="7"/>
      <c r="R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7"/>
      <c r="B128" s="12"/>
      <c r="C128" s="7"/>
      <c r="D128" s="7"/>
      <c r="E128" s="7"/>
      <c r="F128" s="61"/>
      <c r="G128" s="61"/>
      <c r="H128" s="7"/>
      <c r="R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7"/>
      <c r="B129" s="12"/>
      <c r="C129" s="7"/>
      <c r="D129" s="7"/>
      <c r="E129" s="7"/>
      <c r="F129" s="61"/>
      <c r="G129" s="61"/>
      <c r="H129" s="7"/>
      <c r="R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7"/>
      <c r="B130" s="12"/>
      <c r="C130" s="7"/>
      <c r="D130" s="7"/>
      <c r="E130" s="7"/>
      <c r="F130" s="61"/>
      <c r="G130" s="61"/>
      <c r="H130" s="7"/>
      <c r="R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7"/>
      <c r="B131" s="12"/>
      <c r="C131" s="7"/>
      <c r="D131" s="7"/>
      <c r="E131" s="7"/>
      <c r="F131" s="61"/>
      <c r="G131" s="61"/>
      <c r="H131" s="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7"/>
      <c r="B132" s="12"/>
      <c r="C132" s="7"/>
      <c r="D132" s="7"/>
      <c r="E132" s="7"/>
      <c r="F132" s="61"/>
      <c r="G132" s="61"/>
      <c r="H132" s="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7"/>
      <c r="B133" s="7"/>
      <c r="C133" s="7"/>
      <c r="D133" s="7"/>
      <c r="E133" s="7"/>
      <c r="F133" s="61"/>
      <c r="G133" s="61"/>
      <c r="H133" s="7"/>
      <c r="L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7"/>
      <c r="B134" s="7"/>
      <c r="C134" s="7"/>
      <c r="D134" s="7"/>
      <c r="E134" s="7"/>
      <c r="F134" s="14"/>
      <c r="G134" s="14"/>
      <c r="H134" s="7"/>
      <c r="L134" s="2"/>
      <c r="M134" s="2"/>
      <c r="N134" s="2"/>
      <c r="O134" s="2"/>
      <c r="P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6:29" ht="12.75">
      <c r="F135" s="2"/>
      <c r="G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6:29" ht="12.75">
      <c r="F136" s="2"/>
      <c r="G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6:18" ht="12.75">
      <c r="F137" s="2"/>
      <c r="G137" s="2"/>
      <c r="R137" s="2"/>
    </row>
    <row r="138" spans="6:18" ht="12.75">
      <c r="F138" s="2"/>
      <c r="G138" s="2"/>
      <c r="R138" s="2"/>
    </row>
    <row r="139" spans="12:29" ht="12.7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2:29" ht="12.7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2:29" ht="12.7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4:29" ht="12.75">
      <c r="N142" s="2"/>
      <c r="O142" s="2"/>
      <c r="P142" s="2"/>
      <c r="Q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</row>
    <row r="143" spans="13:29" ht="12.75"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3:29" ht="12.75"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2:29" ht="12.7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2:29" ht="12.75">
      <c r="L146" s="2"/>
      <c r="M146" s="2"/>
      <c r="N146" s="2"/>
      <c r="O146" s="2"/>
      <c r="P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2:29" ht="12.7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4:29" ht="12.7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2:29" ht="12.7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2:21" ht="12.75">
      <c r="L150" s="2"/>
      <c r="M150" s="2"/>
      <c r="N150" s="2"/>
      <c r="O150" s="2"/>
      <c r="P150" s="2"/>
      <c r="R150" s="2"/>
      <c r="S150" s="2"/>
      <c r="T150" s="2"/>
      <c r="U150" s="2"/>
    </row>
    <row r="151" spans="18:29" ht="12.75">
      <c r="R151" s="2"/>
      <c r="V151" s="2"/>
      <c r="W151" s="2"/>
      <c r="X151" s="2"/>
      <c r="Y151" s="2"/>
      <c r="Z151" s="2"/>
      <c r="AA151" s="2"/>
      <c r="AB151" s="2"/>
      <c r="AC151" s="2"/>
    </row>
    <row r="152" spans="12:29" ht="12.75">
      <c r="L152" s="2"/>
      <c r="M152" s="2"/>
      <c r="N152" s="2"/>
      <c r="O152" s="2"/>
      <c r="P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2:29" ht="12.75">
      <c r="L153" s="2"/>
      <c r="M153" s="2"/>
      <c r="N153" s="2"/>
      <c r="O153" s="2"/>
      <c r="P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2:29" ht="12.75">
      <c r="L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4:29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2:29" ht="12.7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spans="12:29" ht="12.7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2:29" ht="12.7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4:29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4:29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2:29" ht="12.7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2:29" ht="12.7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2:29" ht="12.7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2:29" ht="12.7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2:29" ht="12.7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2:29" ht="12.7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2:29" ht="12.7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4:29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4:29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4:29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4:29" ht="12.7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4:29" ht="12.7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4:29" ht="12.7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4:29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4:29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4:29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4:29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4:29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4:29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4:29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4:29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4:29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4:29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4:29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4:29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4:29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4:29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4:29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4:29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4:29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4:29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4:29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4:29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4:29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4:29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4:29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</sheetData>
  <sheetProtection/>
  <printOptions headings="1"/>
  <pageMargins left="0.787401575" right="0.787401575" top="0.984251969" bottom="0.984251969" header="0.5" footer="0.5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Department</dc:creator>
  <cp:keywords/>
  <dc:description/>
  <cp:lastModifiedBy>Celia</cp:lastModifiedBy>
  <cp:lastPrinted>2001-03-26T16:46:54Z</cp:lastPrinted>
  <dcterms:created xsi:type="dcterms:W3CDTF">1999-01-27T18:53:20Z</dcterms:created>
  <dcterms:modified xsi:type="dcterms:W3CDTF">2013-06-30T19:11:54Z</dcterms:modified>
  <cp:category/>
  <cp:version/>
  <cp:contentType/>
  <cp:contentStatus/>
</cp:coreProperties>
</file>